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Calculator, Lock bore to Cutout" sheetId="1" r:id="rId1"/>
  </sheets>
  <definedNames>
    <definedName name="_xlnm.Print_Area" localSheetId="0">'Calculator, Lock bore to Cutout'!$G$1:$M$18</definedName>
  </definedNames>
  <calcPr calcId="145621"/>
</workbook>
</file>

<file path=xl/calcChain.xml><?xml version="1.0" encoding="utf-8"?>
<calcChain xmlns="http://schemas.openxmlformats.org/spreadsheetml/2006/main">
  <c r="E11" i="1" l="1"/>
  <c r="L3" i="1" l="1"/>
  <c r="L2" i="1" l="1"/>
  <c r="L4" i="1"/>
  <c r="L5" i="1"/>
  <c r="L6" i="1" s="1"/>
  <c r="L18" i="1" s="1"/>
  <c r="L7" i="1"/>
  <c r="L8" i="1"/>
  <c r="L9" i="1"/>
  <c r="L10" i="1"/>
  <c r="E24" i="1" l="1"/>
  <c r="E26" i="1"/>
  <c r="L14" i="1"/>
  <c r="L12" i="1"/>
  <c r="L17" i="1" s="1"/>
  <c r="L16" i="1" s="1"/>
  <c r="E20" i="1" l="1"/>
  <c r="C22" i="1" s="1"/>
  <c r="E22" i="1" l="1"/>
  <c r="E8" i="1"/>
  <c r="E13" i="1" l="1"/>
  <c r="C15" i="1"/>
  <c r="B26" i="1" s="1"/>
  <c r="E12" i="1"/>
  <c r="E9" i="1" l="1"/>
  <c r="E10" i="1"/>
  <c r="E14" i="1"/>
  <c r="E15" i="1"/>
  <c r="M5" i="1" l="1"/>
  <c r="M8" i="1"/>
  <c r="M11" i="1"/>
  <c r="M10" i="1"/>
  <c r="M4" i="1"/>
  <c r="M7" i="1" l="1"/>
  <c r="C16" i="1" l="1"/>
  <c r="E16" i="1" s="1"/>
  <c r="D20" i="1"/>
</calcChain>
</file>

<file path=xl/sharedStrings.xml><?xml version="1.0" encoding="utf-8"?>
<sst xmlns="http://schemas.openxmlformats.org/spreadsheetml/2006/main" count="66" uniqueCount="65">
  <si>
    <t>Lite Length</t>
  </si>
  <si>
    <t>Top Rail</t>
  </si>
  <si>
    <t>Lock Stile</t>
  </si>
  <si>
    <t>Lock Location</t>
  </si>
  <si>
    <t>a =</t>
  </si>
  <si>
    <t>b=</t>
  </si>
  <si>
    <t>c=sqrt(a^2+b^2)</t>
  </si>
  <si>
    <t>hole</t>
  </si>
  <si>
    <t>r=hole/2</t>
  </si>
  <si>
    <t>r=</t>
  </si>
  <si>
    <t>bl=tr+LL</t>
  </si>
  <si>
    <t>c =</t>
  </si>
  <si>
    <t>bl =</t>
  </si>
  <si>
    <t>backset</t>
  </si>
  <si>
    <t>LL=</t>
  </si>
  <si>
    <t>hole=</t>
  </si>
  <si>
    <t>d=</t>
  </si>
  <si>
    <t>bs=</t>
  </si>
  <si>
    <t>Ls=</t>
  </si>
  <si>
    <t>lock_d=</t>
  </si>
  <si>
    <t>tr=</t>
  </si>
  <si>
    <t>Distance Bore Edge to Cutout Edge</t>
  </si>
  <si>
    <t>DECIMAL</t>
  </si>
  <si>
    <t>bl-lock_d&gt;0</t>
  </si>
  <si>
    <t>Ls-(bs+r)</t>
  </si>
  <si>
    <t>(L10-L6)&gt;L8</t>
  </si>
  <si>
    <t>lock_d-bl&gt;r</t>
  </si>
  <si>
    <t>(bs-Ls)&gt;=0</t>
  </si>
  <si>
    <t>(L10-L6)&gt;0</t>
  </si>
  <si>
    <t>(L9-(L7+L8))&gt;0</t>
  </si>
  <si>
    <t>lock_d-bl&gt;0</t>
  </si>
  <si>
    <t>IF((L6-L10)&gt;0,L6-L10)</t>
  </si>
  <si>
    <t>(L7-L9)&gt;=0</t>
  </si>
  <si>
    <t>L10</t>
  </si>
  <si>
    <t>L9</t>
  </si>
  <si>
    <t>L8</t>
  </si>
  <si>
    <t>L7</t>
  </si>
  <si>
    <t>L6</t>
  </si>
  <si>
    <t>L5</t>
  </si>
  <si>
    <t>L4</t>
  </si>
  <si>
    <t>L3</t>
  </si>
  <si>
    <t>L2</t>
  </si>
  <si>
    <t>L12</t>
  </si>
  <si>
    <t>L14</t>
  </si>
  <si>
    <t>Ls-bs</t>
  </si>
  <si>
    <t>(L9-L7)&gt;0</t>
  </si>
  <si>
    <t>a=lock_d-bl</t>
  </si>
  <si>
    <t>b=Ls-bs</t>
  </si>
  <si>
    <t>L16</t>
  </si>
  <si>
    <t>Lite Location - AFF =</t>
  </si>
  <si>
    <t xml:space="preserve">Top Rail </t>
  </si>
  <si>
    <t>Location - Lite Bottom</t>
  </si>
  <si>
    <t xml:space="preserve">Lock Backset </t>
  </si>
  <si>
    <t xml:space="preserve">Bore Size </t>
  </si>
  <si>
    <t xml:space="preserve">Lock Stile </t>
  </si>
  <si>
    <t xml:space="preserve">Lock Location </t>
  </si>
  <si>
    <t xml:space="preserve">Fraction </t>
  </si>
  <si>
    <t>(info)</t>
  </si>
  <si>
    <t xml:space="preserve">ENTER LITE AND LOCK INFORMATION
</t>
  </si>
  <si>
    <t>Lite Cutout Length</t>
  </si>
  <si>
    <t>Door Frame Length</t>
  </si>
  <si>
    <t xml:space="preserve">Lite Cutout to Bore CL </t>
  </si>
  <si>
    <t>Face Bore to Lite Cutout =</t>
  </si>
  <si>
    <t>Door frame length</t>
  </si>
  <si>
    <t>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</si>
</sst>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??/16"/>
    <numFmt numFmtId="165" formatCode="0.000"/>
  </numFmts>
  <fonts count="10" x14ac:knownFonts="1"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i/>
      <sz val="12"/>
      <color theme="1"/>
      <name val="Arial"/>
      <family val="2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b/>
      <sz val="16"/>
      <color rgb="FF000000"/>
      <name val="Arial"/>
      <family val="2"/>
    </font>
    <font>
      <i/>
      <sz val="14"/>
      <color theme="1"/>
      <name val="Arial"/>
      <family val="2"/>
    </font>
    <font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165" fontId="1" fillId="0" borderId="0" xfId="0" applyNumberFormat="1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right"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165" fontId="1" fillId="0" borderId="3" xfId="0" applyNumberFormat="1" applyFont="1" applyBorder="1" applyAlignment="1" applyProtection="1">
      <alignment horizontal="right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4" xfId="0" applyFont="1" applyBorder="1" applyAlignment="1" applyProtection="1">
      <alignment horizontal="right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165" fontId="1" fillId="0" borderId="5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165" fontId="1" fillId="0" borderId="5" xfId="0" applyNumberFormat="1" applyFont="1" applyBorder="1" applyAlignment="1" applyProtection="1">
      <alignment horizontal="right" vertical="center"/>
      <protection locked="0"/>
    </xf>
    <xf numFmtId="165" fontId="1" fillId="0" borderId="0" xfId="0" applyNumberFormat="1" applyFont="1" applyAlignment="1" applyProtection="1">
      <alignment horizontal="right" vertical="center"/>
      <protection locked="0"/>
    </xf>
    <xf numFmtId="165" fontId="1" fillId="0" borderId="0" xfId="0" applyNumberFormat="1" applyFont="1" applyProtection="1">
      <protection locked="0"/>
    </xf>
    <xf numFmtId="165" fontId="1" fillId="0" borderId="5" xfId="0" applyNumberFormat="1" applyFont="1" applyBorder="1" applyAlignment="1" applyProtection="1">
      <alignment horizontal="right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165" fontId="2" fillId="0" borderId="5" xfId="0" applyNumberFormat="1" applyFont="1" applyBorder="1" applyProtection="1">
      <protection locked="0"/>
    </xf>
    <xf numFmtId="49" fontId="1" fillId="0" borderId="0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Border="1" applyProtection="1"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165" fontId="1" fillId="0" borderId="0" xfId="0" applyNumberFormat="1" applyFont="1" applyBorder="1" applyAlignment="1" applyProtection="1">
      <alignment horizontal="center" vertical="center"/>
      <protection locked="0"/>
    </xf>
    <xf numFmtId="165" fontId="1" fillId="0" borderId="0" xfId="0" applyNumberFormat="1" applyFont="1" applyBorder="1" applyProtection="1">
      <protection locked="0"/>
    </xf>
    <xf numFmtId="165" fontId="1" fillId="0" borderId="0" xfId="0" applyNumberFormat="1" applyFont="1" applyBorder="1" applyAlignment="1" applyProtection="1">
      <alignment horizontal="right" vertical="center"/>
      <protection locked="0"/>
    </xf>
    <xf numFmtId="165" fontId="1" fillId="0" borderId="0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Protection="1"/>
    <xf numFmtId="0" fontId="1" fillId="0" borderId="0" xfId="0" applyFont="1" applyAlignment="1" applyProtection="1">
      <alignment vertical="center"/>
    </xf>
    <xf numFmtId="164" fontId="4" fillId="0" borderId="0" xfId="0" applyNumberFormat="1" applyFont="1" applyAlignment="1" applyProtection="1">
      <alignment horizontal="left" vertical="center"/>
    </xf>
    <xf numFmtId="164" fontId="1" fillId="0" borderId="0" xfId="0" applyNumberFormat="1" applyFont="1" applyAlignment="1" applyProtection="1">
      <alignment horizontal="left" vertical="center"/>
    </xf>
    <xf numFmtId="0" fontId="1" fillId="0" borderId="5" xfId="0" applyFont="1" applyBorder="1" applyProtection="1"/>
    <xf numFmtId="0" fontId="2" fillId="0" borderId="5" xfId="0" applyFont="1" applyBorder="1" applyAlignment="1" applyProtection="1">
      <alignment horizontal="center" vertical="center"/>
    </xf>
    <xf numFmtId="0" fontId="5" fillId="4" borderId="10" xfId="0" applyFont="1" applyFill="1" applyBorder="1" applyAlignment="1" applyProtection="1">
      <alignment horizontal="right" vertical="center"/>
      <protection locked="0"/>
    </xf>
    <xf numFmtId="165" fontId="5" fillId="4" borderId="10" xfId="0" applyNumberFormat="1" applyFont="1" applyFill="1" applyBorder="1" applyAlignment="1" applyProtection="1">
      <alignment horizontal="right" vertical="center"/>
      <protection locked="0"/>
    </xf>
    <xf numFmtId="164" fontId="1" fillId="0" borderId="10" xfId="0" applyNumberFormat="1" applyFont="1" applyBorder="1" applyAlignment="1" applyProtection="1">
      <alignment horizontal="left" vertical="center"/>
    </xf>
    <xf numFmtId="164" fontId="4" fillId="0" borderId="10" xfId="0" applyNumberFormat="1" applyFont="1" applyBorder="1" applyAlignment="1" applyProtection="1">
      <alignment horizontal="left" vertical="center"/>
    </xf>
    <xf numFmtId="165" fontId="1" fillId="0" borderId="5" xfId="0" applyNumberFormat="1" applyFont="1" applyBorder="1" applyAlignment="1" applyProtection="1">
      <alignment vertical="center"/>
      <protection locked="0"/>
    </xf>
    <xf numFmtId="165" fontId="1" fillId="0" borderId="5" xfId="0" applyNumberFormat="1" applyFont="1" applyBorder="1" applyAlignment="1" applyProtection="1">
      <alignment horizontal="left" vertical="center"/>
      <protection locked="0"/>
    </xf>
    <xf numFmtId="0" fontId="1" fillId="0" borderId="4" xfId="0" applyFont="1" applyBorder="1" applyProtection="1"/>
    <xf numFmtId="0" fontId="1" fillId="0" borderId="18" xfId="0" applyFont="1" applyBorder="1" applyAlignment="1" applyProtection="1">
      <alignment horizontal="center" vertical="center"/>
    </xf>
    <xf numFmtId="165" fontId="3" fillId="0" borderId="10" xfId="0" applyNumberFormat="1" applyFont="1" applyBorder="1" applyAlignment="1" applyProtection="1">
      <alignment horizontal="right" vertical="center"/>
    </xf>
    <xf numFmtId="0" fontId="9" fillId="0" borderId="10" xfId="0" applyFont="1" applyBorder="1" applyProtection="1"/>
    <xf numFmtId="165" fontId="5" fillId="3" borderId="9" xfId="0" applyNumberFormat="1" applyFont="1" applyFill="1" applyBorder="1" applyAlignment="1" applyProtection="1">
      <alignment vertical="center"/>
    </xf>
    <xf numFmtId="0" fontId="8" fillId="0" borderId="16" xfId="0" applyFont="1" applyBorder="1" applyAlignment="1" applyProtection="1">
      <alignment horizontal="right"/>
    </xf>
    <xf numFmtId="164" fontId="8" fillId="0" borderId="16" xfId="0" applyNumberFormat="1" applyFont="1" applyBorder="1" applyAlignment="1" applyProtection="1">
      <alignment horizontal="left" vertical="center"/>
    </xf>
    <xf numFmtId="0" fontId="1" fillId="0" borderId="16" xfId="0" applyFont="1" applyBorder="1" applyProtection="1"/>
    <xf numFmtId="0" fontId="1" fillId="0" borderId="15" xfId="0" applyFont="1" applyBorder="1" applyProtection="1"/>
    <xf numFmtId="0" fontId="1" fillId="0" borderId="17" xfId="0" applyFont="1" applyBorder="1" applyProtection="1"/>
    <xf numFmtId="0" fontId="1" fillId="0" borderId="13" xfId="0" applyFont="1" applyBorder="1" applyProtection="1"/>
    <xf numFmtId="0" fontId="1" fillId="0" borderId="0" xfId="0" applyFont="1" applyBorder="1" applyProtection="1"/>
    <xf numFmtId="0" fontId="1" fillId="0" borderId="14" xfId="0" applyFont="1" applyBorder="1" applyProtection="1"/>
    <xf numFmtId="0" fontId="6" fillId="2" borderId="2" xfId="0" applyFont="1" applyFill="1" applyBorder="1" applyAlignment="1" applyProtection="1">
      <alignment vertical="center"/>
    </xf>
    <xf numFmtId="0" fontId="8" fillId="0" borderId="7" xfId="0" applyFont="1" applyBorder="1" applyAlignment="1" applyProtection="1">
      <alignment horizontal="right" vertical="center"/>
    </xf>
    <xf numFmtId="164" fontId="8" fillId="0" borderId="7" xfId="0" applyNumberFormat="1" applyFont="1" applyBorder="1" applyAlignment="1" applyProtection="1">
      <alignment horizontal="left" vertical="center"/>
    </xf>
    <xf numFmtId="164" fontId="8" fillId="0" borderId="8" xfId="0" applyNumberFormat="1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right" vertical="center"/>
      <protection locked="0"/>
    </xf>
    <xf numFmtId="0" fontId="7" fillId="3" borderId="11" xfId="0" applyFont="1" applyFill="1" applyBorder="1" applyAlignment="1" applyProtection="1">
      <alignment horizontal="right" vertical="center"/>
    </xf>
    <xf numFmtId="0" fontId="7" fillId="3" borderId="9" xfId="0" applyFont="1" applyFill="1" applyBorder="1" applyAlignment="1" applyProtection="1">
      <alignment horizontal="right" vertical="center"/>
    </xf>
    <xf numFmtId="0" fontId="6" fillId="2" borderId="1" xfId="0" applyFont="1" applyFill="1" applyBorder="1" applyAlignment="1" applyProtection="1">
      <alignment horizontal="right" vertical="center"/>
    </xf>
    <xf numFmtId="0" fontId="6" fillId="2" borderId="2" xfId="0" applyFont="1" applyFill="1" applyBorder="1" applyAlignment="1" applyProtection="1">
      <alignment horizontal="right" vertical="center"/>
    </xf>
    <xf numFmtId="165" fontId="5" fillId="3" borderId="9" xfId="0" applyNumberFormat="1" applyFont="1" applyFill="1" applyBorder="1" applyAlignment="1" applyProtection="1">
      <alignment horizontal="left" vertical="center"/>
    </xf>
    <xf numFmtId="165" fontId="5" fillId="3" borderId="12" xfId="0" applyNumberFormat="1" applyFont="1" applyFill="1" applyBorder="1" applyAlignment="1" applyProtection="1">
      <alignment horizontal="left" vertical="center"/>
    </xf>
    <xf numFmtId="165" fontId="6" fillId="2" borderId="2" xfId="0" applyNumberFormat="1" applyFont="1" applyFill="1" applyBorder="1" applyAlignment="1" applyProtection="1">
      <alignment horizontal="left" vertical="center"/>
    </xf>
    <xf numFmtId="165" fontId="6" fillId="2" borderId="3" xfId="0" applyNumberFormat="1" applyFont="1" applyFill="1" applyBorder="1" applyAlignment="1" applyProtection="1">
      <alignment horizontal="left" vertical="center"/>
    </xf>
    <xf numFmtId="0" fontId="6" fillId="0" borderId="6" xfId="0" applyFont="1" applyBorder="1" applyAlignment="1" applyProtection="1">
      <alignment horizontal="right" vertical="center"/>
    </xf>
    <xf numFmtId="0" fontId="6" fillId="0" borderId="7" xfId="0" applyFont="1" applyBorder="1" applyAlignment="1" applyProtection="1">
      <alignment horizontal="right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4" borderId="3" xfId="0" applyFont="1" applyFill="1" applyBorder="1" applyAlignment="1" applyProtection="1">
      <alignment horizontal="center" vertical="center"/>
    </xf>
    <xf numFmtId="0" fontId="3" fillId="4" borderId="6" xfId="0" applyFont="1" applyFill="1" applyBorder="1" applyAlignment="1" applyProtection="1">
      <alignment horizontal="center" vertical="center"/>
    </xf>
    <xf numFmtId="0" fontId="3" fillId="4" borderId="7" xfId="0" applyFont="1" applyFill="1" applyBorder="1" applyAlignment="1" applyProtection="1">
      <alignment horizontal="center" vertical="center"/>
    </xf>
    <xf numFmtId="0" fontId="3" fillId="4" borderId="8" xfId="0" applyFont="1" applyFill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7C80"/>
      <color rgb="FFFACAC6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101600</xdr:rowOff>
    </xdr:from>
    <xdr:to>
      <xdr:col>5</xdr:col>
      <xdr:colOff>19050</xdr:colOff>
      <xdr:row>2</xdr:row>
      <xdr:rowOff>38100</xdr:rowOff>
    </xdr:to>
    <xdr:sp macro="" textlink="">
      <xdr:nvSpPr>
        <xdr:cNvPr id="15" name="TextBox 14"/>
        <xdr:cNvSpPr txBox="1"/>
      </xdr:nvSpPr>
      <xdr:spPr>
        <a:xfrm>
          <a:off x="180975" y="101600"/>
          <a:ext cx="3581400" cy="327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Lock = 161 (cylindrical)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showGridLines="0" tabSelected="1" zoomScaleNormal="100" workbookViewId="0">
      <selection activeCell="C14" sqref="C14"/>
    </sheetView>
  </sheetViews>
  <sheetFormatPr defaultRowHeight="15" x14ac:dyDescent="0.2"/>
  <cols>
    <col min="1" max="1" width="2.25" style="1" customWidth="1"/>
    <col min="2" max="2" width="25.125" style="1" customWidth="1"/>
    <col min="3" max="3" width="11.125" style="1" customWidth="1"/>
    <col min="4" max="4" width="1" style="1" customWidth="1"/>
    <col min="5" max="5" width="11.375" style="1" bestFit="1" customWidth="1"/>
    <col min="6" max="6" width="18.25" style="1" customWidth="1"/>
    <col min="7" max="7" width="6.5" style="1" hidden="1" customWidth="1"/>
    <col min="8" max="8" width="2.875" style="1" hidden="1" customWidth="1"/>
    <col min="9" max="9" width="15.125" style="1" hidden="1" customWidth="1"/>
    <col min="10" max="10" width="10.25" style="1" hidden="1" customWidth="1"/>
    <col min="11" max="11" width="8.875" style="2" hidden="1" customWidth="1"/>
    <col min="12" max="12" width="9.75" style="4" hidden="1" customWidth="1"/>
    <col min="13" max="13" width="10.75" style="1" hidden="1" customWidth="1"/>
    <col min="14" max="14" width="21.25" style="1" hidden="1" customWidth="1"/>
    <col min="15" max="15" width="14.5" style="1" hidden="1" customWidth="1"/>
    <col min="16" max="16384" width="9" style="1"/>
  </cols>
  <sheetData>
    <row r="1" spans="1:15" x14ac:dyDescent="0.2">
      <c r="A1" s="29"/>
      <c r="B1" s="29"/>
      <c r="C1" s="29"/>
      <c r="D1" s="29"/>
      <c r="E1" s="29"/>
      <c r="F1" s="29"/>
      <c r="I1" s="2"/>
      <c r="K1" s="3"/>
    </row>
    <row r="2" spans="1:15" ht="15.75" customHeight="1" x14ac:dyDescent="0.2">
      <c r="A2" s="29"/>
      <c r="B2" s="29"/>
      <c r="C2" s="29"/>
      <c r="D2" s="29"/>
      <c r="E2" s="29"/>
      <c r="F2" s="29"/>
      <c r="G2" s="5" t="s">
        <v>41</v>
      </c>
      <c r="H2" s="6"/>
      <c r="I2" s="7" t="s">
        <v>7</v>
      </c>
      <c r="J2" s="6"/>
      <c r="K2" s="7" t="s">
        <v>15</v>
      </c>
      <c r="L2" s="8">
        <f>$C$14</f>
        <v>2.125</v>
      </c>
      <c r="M2" s="9"/>
    </row>
    <row r="3" spans="1:15" ht="15.75" customHeight="1" x14ac:dyDescent="0.2">
      <c r="A3" s="29"/>
      <c r="B3" s="29"/>
      <c r="C3" s="29"/>
      <c r="D3" s="29"/>
      <c r="E3" s="29"/>
      <c r="F3" s="29"/>
      <c r="G3" s="10" t="s">
        <v>40</v>
      </c>
      <c r="H3" s="11"/>
      <c r="I3" s="1" t="s">
        <v>63</v>
      </c>
      <c r="L3" s="39">
        <f>C8</f>
        <v>84</v>
      </c>
      <c r="M3" s="9"/>
    </row>
    <row r="4" spans="1:15" x14ac:dyDescent="0.2">
      <c r="A4" s="29"/>
      <c r="B4" s="69" t="s">
        <v>58</v>
      </c>
      <c r="C4" s="70"/>
      <c r="D4" s="70"/>
      <c r="E4" s="71"/>
      <c r="F4" s="29"/>
      <c r="G4" s="10" t="s">
        <v>39</v>
      </c>
      <c r="H4" s="11"/>
      <c r="I4" s="13" t="s">
        <v>0</v>
      </c>
      <c r="J4" s="11"/>
      <c r="K4" s="13" t="s">
        <v>14</v>
      </c>
      <c r="L4" s="14">
        <f>$C$9</f>
        <v>32</v>
      </c>
      <c r="M4" s="2" t="b">
        <f>IF((L6-L10)&gt;0,L6-L10)</f>
        <v>0</v>
      </c>
      <c r="N4" s="1" t="s">
        <v>31</v>
      </c>
      <c r="O4" s="1" t="s">
        <v>23</v>
      </c>
    </row>
    <row r="5" spans="1:15" x14ac:dyDescent="0.2">
      <c r="A5" s="29"/>
      <c r="B5" s="72"/>
      <c r="C5" s="73"/>
      <c r="D5" s="73"/>
      <c r="E5" s="74"/>
      <c r="F5" s="29"/>
      <c r="G5" s="10" t="s">
        <v>38</v>
      </c>
      <c r="H5" s="11"/>
      <c r="I5" s="13" t="s">
        <v>1</v>
      </c>
      <c r="J5" s="11"/>
      <c r="K5" s="13" t="s">
        <v>20</v>
      </c>
      <c r="L5" s="14">
        <f>$C$10</f>
        <v>6</v>
      </c>
      <c r="M5" s="4">
        <f>(L9-L7)</f>
        <v>3.25</v>
      </c>
      <c r="N5" s="1" t="s">
        <v>45</v>
      </c>
      <c r="O5" s="1" t="s">
        <v>44</v>
      </c>
    </row>
    <row r="6" spans="1:15" ht="15.75" x14ac:dyDescent="0.2">
      <c r="A6" s="29"/>
      <c r="B6" s="41"/>
      <c r="C6" s="34" t="s">
        <v>22</v>
      </c>
      <c r="D6" s="29"/>
      <c r="E6" s="42" t="s">
        <v>56</v>
      </c>
      <c r="F6" s="30"/>
      <c r="G6" s="10" t="s">
        <v>37</v>
      </c>
      <c r="H6" s="11"/>
      <c r="I6" s="13" t="s">
        <v>10</v>
      </c>
      <c r="J6" s="11"/>
      <c r="K6" s="13" t="s">
        <v>12</v>
      </c>
      <c r="L6" s="14">
        <f>($L$5+$L$4)</f>
        <v>38</v>
      </c>
      <c r="M6" s="9"/>
    </row>
    <row r="7" spans="1:15" x14ac:dyDescent="0.2">
      <c r="A7" s="29"/>
      <c r="B7" s="41"/>
      <c r="C7" s="75" t="s">
        <v>64</v>
      </c>
      <c r="D7" s="29"/>
      <c r="E7" s="42" t="s">
        <v>57</v>
      </c>
      <c r="F7" s="29"/>
      <c r="G7" s="10" t="s">
        <v>36</v>
      </c>
      <c r="H7" s="11"/>
      <c r="I7" s="13" t="s">
        <v>13</v>
      </c>
      <c r="J7" s="11"/>
      <c r="K7" s="13" t="s">
        <v>17</v>
      </c>
      <c r="L7" s="14">
        <f>$C$13</f>
        <v>2.75</v>
      </c>
      <c r="M7" s="9" t="b">
        <f>(L10-L6)&gt;L8</f>
        <v>1</v>
      </c>
      <c r="N7" s="1" t="s">
        <v>25</v>
      </c>
      <c r="O7" s="16" t="s">
        <v>26</v>
      </c>
    </row>
    <row r="8" spans="1:15" ht="18" x14ac:dyDescent="0.25">
      <c r="A8" s="29"/>
      <c r="B8" s="44" t="s">
        <v>60</v>
      </c>
      <c r="C8" s="35">
        <v>84</v>
      </c>
      <c r="D8" s="29"/>
      <c r="E8" s="37">
        <f>C8</f>
        <v>84</v>
      </c>
      <c r="F8" s="32"/>
      <c r="G8" s="10" t="s">
        <v>35</v>
      </c>
      <c r="H8" s="11"/>
      <c r="I8" s="13" t="s">
        <v>8</v>
      </c>
      <c r="J8" s="11"/>
      <c r="K8" s="13" t="s">
        <v>9</v>
      </c>
      <c r="L8" s="14">
        <f>($L$2/2)</f>
        <v>1.0625</v>
      </c>
      <c r="M8" s="9" t="b">
        <f>(L7-L9)&gt;=0</f>
        <v>0</v>
      </c>
      <c r="N8" s="1" t="s">
        <v>32</v>
      </c>
      <c r="O8" s="1" t="s">
        <v>27</v>
      </c>
    </row>
    <row r="9" spans="1:15" ht="18" x14ac:dyDescent="0.25">
      <c r="A9" s="29"/>
      <c r="B9" s="44" t="s">
        <v>59</v>
      </c>
      <c r="C9" s="36">
        <v>32</v>
      </c>
      <c r="D9" s="29"/>
      <c r="E9" s="38">
        <f>C9</f>
        <v>32</v>
      </c>
      <c r="F9" s="31"/>
      <c r="G9" s="10" t="s">
        <v>34</v>
      </c>
      <c r="H9" s="11"/>
      <c r="I9" s="13" t="s">
        <v>2</v>
      </c>
      <c r="J9" s="11"/>
      <c r="K9" s="13" t="s">
        <v>18</v>
      </c>
      <c r="L9" s="14">
        <f>$C$11</f>
        <v>6</v>
      </c>
      <c r="M9" s="9"/>
      <c r="N9" s="16"/>
    </row>
    <row r="10" spans="1:15" ht="18" x14ac:dyDescent="0.25">
      <c r="A10" s="29"/>
      <c r="B10" s="44" t="s">
        <v>50</v>
      </c>
      <c r="C10" s="36">
        <v>6</v>
      </c>
      <c r="D10" s="29"/>
      <c r="E10" s="38">
        <f>C10</f>
        <v>6</v>
      </c>
      <c r="F10" s="31"/>
      <c r="G10" s="10" t="s">
        <v>33</v>
      </c>
      <c r="H10" s="11"/>
      <c r="I10" s="13" t="s">
        <v>3</v>
      </c>
      <c r="J10" s="11"/>
      <c r="K10" s="13" t="s">
        <v>19</v>
      </c>
      <c r="L10" s="14">
        <f>C12</f>
        <v>44</v>
      </c>
      <c r="M10" s="9" t="b">
        <f>(L10-L6)&gt;0</f>
        <v>1</v>
      </c>
      <c r="N10" s="1" t="s">
        <v>28</v>
      </c>
      <c r="O10" s="1" t="s">
        <v>30</v>
      </c>
    </row>
    <row r="11" spans="1:15" ht="18" x14ac:dyDescent="0.25">
      <c r="A11" s="29"/>
      <c r="B11" s="44" t="s">
        <v>54</v>
      </c>
      <c r="C11" s="36">
        <v>6</v>
      </c>
      <c r="D11" s="29"/>
      <c r="E11" s="38">
        <f>C11</f>
        <v>6</v>
      </c>
      <c r="F11" s="31"/>
      <c r="G11" s="10"/>
      <c r="H11" s="11"/>
      <c r="L11" s="12"/>
      <c r="M11" s="9" t="b">
        <f>(L9-(L7+L8))&gt;0</f>
        <v>1</v>
      </c>
      <c r="N11" s="1" t="s">
        <v>29</v>
      </c>
      <c r="O11" s="16" t="s">
        <v>24</v>
      </c>
    </row>
    <row r="12" spans="1:15" ht="18" x14ac:dyDescent="0.25">
      <c r="A12" s="29"/>
      <c r="B12" s="44" t="s">
        <v>55</v>
      </c>
      <c r="C12" s="36">
        <v>44</v>
      </c>
      <c r="D12" s="29"/>
      <c r="E12" s="38">
        <f>C12</f>
        <v>44</v>
      </c>
      <c r="F12" s="31"/>
      <c r="G12" s="10" t="s">
        <v>42</v>
      </c>
      <c r="H12" s="11"/>
      <c r="I12" s="13" t="s">
        <v>46</v>
      </c>
      <c r="J12" s="13" t="s">
        <v>4</v>
      </c>
      <c r="L12" s="17">
        <f>($L$10-$L$6)</f>
        <v>6</v>
      </c>
      <c r="M12" s="9"/>
      <c r="N12" s="16"/>
    </row>
    <row r="13" spans="1:15" ht="18" x14ac:dyDescent="0.25">
      <c r="A13" s="29"/>
      <c r="B13" s="44" t="s">
        <v>52</v>
      </c>
      <c r="C13" s="36">
        <v>2.75</v>
      </c>
      <c r="D13" s="29"/>
      <c r="E13" s="38">
        <f>C13</f>
        <v>2.75</v>
      </c>
      <c r="F13" s="31"/>
      <c r="G13" s="10"/>
      <c r="H13" s="11"/>
      <c r="I13" s="13"/>
      <c r="J13" s="11"/>
      <c r="K13" s="13"/>
      <c r="L13" s="14"/>
      <c r="M13" s="9"/>
      <c r="N13" s="16"/>
    </row>
    <row r="14" spans="1:15" ht="18" x14ac:dyDescent="0.25">
      <c r="A14" s="29"/>
      <c r="B14" s="44" t="s">
        <v>53</v>
      </c>
      <c r="C14" s="36">
        <v>2.125</v>
      </c>
      <c r="D14" s="29"/>
      <c r="E14" s="38">
        <f>C14</f>
        <v>2.125</v>
      </c>
      <c r="F14" s="31"/>
      <c r="G14" s="10" t="s">
        <v>43</v>
      </c>
      <c r="H14" s="11"/>
      <c r="I14" s="13" t="s">
        <v>47</v>
      </c>
      <c r="J14" s="13" t="s">
        <v>5</v>
      </c>
      <c r="L14" s="14">
        <f>($L$9-($L$7))</f>
        <v>3.25</v>
      </c>
      <c r="M14" s="9"/>
    </row>
    <row r="15" spans="1:15" ht="18" x14ac:dyDescent="0.25">
      <c r="A15" s="29"/>
      <c r="B15" s="44" t="s">
        <v>51</v>
      </c>
      <c r="C15" s="43">
        <f>($C$9+$C$10)</f>
        <v>38</v>
      </c>
      <c r="D15" s="29"/>
      <c r="E15" s="38">
        <f>C15</f>
        <v>38</v>
      </c>
      <c r="F15" s="31"/>
      <c r="G15" s="18"/>
      <c r="H15" s="11"/>
      <c r="I15" s="13"/>
      <c r="J15" s="11"/>
      <c r="K15" s="13"/>
      <c r="L15" s="14"/>
      <c r="M15" s="9"/>
    </row>
    <row r="16" spans="1:15" ht="18" x14ac:dyDescent="0.25">
      <c r="A16" s="29"/>
      <c r="B16" s="44" t="s">
        <v>61</v>
      </c>
      <c r="C16" s="43">
        <f>L16</f>
        <v>6.8236720319780906</v>
      </c>
      <c r="D16" s="29"/>
      <c r="E16" s="38">
        <f>IF(C16="ERROR","",C16)</f>
        <v>6.8236720319780906</v>
      </c>
      <c r="F16" s="31"/>
      <c r="G16" s="10" t="s">
        <v>48</v>
      </c>
      <c r="H16" s="11"/>
      <c r="I16" s="13" t="s">
        <v>6</v>
      </c>
      <c r="J16" s="11"/>
      <c r="K16" s="13" t="s">
        <v>11</v>
      </c>
      <c r="L16" s="14">
        <f>IF(L17="bore location error","ERROR",L17+L8)</f>
        <v>6.8236720319780906</v>
      </c>
      <c r="M16" s="9"/>
    </row>
    <row r="17" spans="1:13" ht="15.75" customHeight="1" x14ac:dyDescent="0.25">
      <c r="A17" s="29"/>
      <c r="B17" s="29"/>
      <c r="C17" s="29"/>
      <c r="D17" s="29"/>
      <c r="E17" s="29"/>
      <c r="F17" s="29"/>
      <c r="G17" s="19" t="s">
        <v>21</v>
      </c>
      <c r="H17" s="20"/>
      <c r="I17" s="20"/>
      <c r="J17" s="13"/>
      <c r="K17" s="20" t="s">
        <v>16</v>
      </c>
      <c r="L17" s="21">
        <f>IF(AND((L6-L10)&gt;=0,(L9-(L7+L8))&gt;0),L9-(L7+L8),IF(AND((L10-L6)&gt;L8,(L7-L9)&gt;=0),L10-(L6+L8),IF(AND((L10-L6)&gt;0,(L9-L7)&gt;0),SQRT(L12^2+L14^2)-L8,"BORE LOCATION ERROR")))</f>
        <v>5.7611720319780906</v>
      </c>
      <c r="M17" s="9"/>
    </row>
    <row r="18" spans="1:13" ht="15.75" customHeight="1" x14ac:dyDescent="0.2">
      <c r="A18" s="29"/>
      <c r="B18" s="29"/>
      <c r="C18" s="29"/>
      <c r="D18" s="29"/>
      <c r="E18" s="29"/>
      <c r="F18" s="29"/>
      <c r="G18" s="22"/>
      <c r="H18" s="11"/>
      <c r="J18" s="58" t="s">
        <v>49</v>
      </c>
      <c r="K18" s="58"/>
      <c r="L18" s="40">
        <f>IF(L3-L6&lt;=0,"Cutout too Low",L3-L6-1-0.125)</f>
        <v>44.875</v>
      </c>
      <c r="M18" s="9"/>
    </row>
    <row r="19" spans="1:13" ht="7.5" customHeight="1" thickBot="1" x14ac:dyDescent="0.25">
      <c r="A19" s="29"/>
      <c r="B19" s="29"/>
      <c r="C19" s="29"/>
      <c r="D19" s="29"/>
      <c r="E19" s="29"/>
      <c r="F19" s="29"/>
      <c r="L19" s="25"/>
    </row>
    <row r="20" spans="1:13" ht="25.5" customHeight="1" thickTop="1" x14ac:dyDescent="0.2">
      <c r="A20" s="29"/>
      <c r="B20" s="59" t="s">
        <v>62</v>
      </c>
      <c r="C20" s="60"/>
      <c r="D20" s="45" t="e">
        <f>#REF!</f>
        <v>#REF!</v>
      </c>
      <c r="E20" s="63">
        <f>L17</f>
        <v>5.7611720319780906</v>
      </c>
      <c r="F20" s="64"/>
      <c r="G20" s="23"/>
      <c r="L20" s="25"/>
    </row>
    <row r="21" spans="1:13" ht="6" customHeight="1" x14ac:dyDescent="0.2">
      <c r="A21" s="29"/>
      <c r="B21" s="51"/>
      <c r="C21" s="52"/>
      <c r="D21" s="52"/>
      <c r="E21" s="52"/>
      <c r="F21" s="53"/>
      <c r="G21" s="26"/>
      <c r="H21" s="23"/>
      <c r="I21" s="23"/>
      <c r="J21" s="23"/>
      <c r="K21" s="24"/>
      <c r="L21" s="25"/>
    </row>
    <row r="22" spans="1:13" ht="18" customHeight="1" thickBot="1" x14ac:dyDescent="0.35">
      <c r="A22" s="29"/>
      <c r="B22" s="49"/>
      <c r="C22" s="46" t="str">
        <f>IF(E20="BORE LOCATION ERROR","","or")</f>
        <v>or</v>
      </c>
      <c r="D22" s="48"/>
      <c r="E22" s="47">
        <f>IF(E20="BORE LOCATION ERROR","",E20)</f>
        <v>5.7611720319780906</v>
      </c>
      <c r="F22" s="50"/>
    </row>
    <row r="23" spans="1:13" ht="16.5" customHeight="1" thickTop="1" x14ac:dyDescent="0.2">
      <c r="A23" s="29"/>
      <c r="B23" s="29"/>
      <c r="C23" s="29"/>
      <c r="D23" s="29"/>
      <c r="E23" s="29"/>
      <c r="F23" s="29"/>
    </row>
    <row r="24" spans="1:13" ht="23.25" customHeight="1" x14ac:dyDescent="0.2">
      <c r="A24" s="29"/>
      <c r="B24" s="61" t="s">
        <v>49</v>
      </c>
      <c r="C24" s="62"/>
      <c r="D24" s="54"/>
      <c r="E24" s="65">
        <f>L18</f>
        <v>44.875</v>
      </c>
      <c r="F24" s="66"/>
      <c r="K24" s="15"/>
    </row>
    <row r="25" spans="1:13" ht="5.25" customHeight="1" x14ac:dyDescent="0.2">
      <c r="A25" s="29"/>
      <c r="B25" s="41"/>
      <c r="C25" s="52"/>
      <c r="D25" s="52"/>
      <c r="E25" s="52"/>
      <c r="F25" s="33"/>
    </row>
    <row r="26" spans="1:13" ht="20.25" x14ac:dyDescent="0.2">
      <c r="A26" s="29"/>
      <c r="B26" s="67" t="str">
        <f>IF(C8-C15&gt;0,"or","")</f>
        <v>or</v>
      </c>
      <c r="C26" s="68"/>
      <c r="D26" s="55"/>
      <c r="E26" s="56">
        <f>IF(L18="CUTOUT TOO LOW","",L18)</f>
        <v>44.875</v>
      </c>
      <c r="F26" s="57"/>
      <c r="K26" s="27"/>
    </row>
    <row r="27" spans="1:13" x14ac:dyDescent="0.2">
      <c r="K27" s="24"/>
    </row>
    <row r="28" spans="1:13" x14ac:dyDescent="0.2">
      <c r="K28" s="28"/>
    </row>
  </sheetData>
  <sheetProtection password="AD7D" sheet="1" objects="1" scenarios="1" selectLockedCells="1"/>
  <mergeCells count="7">
    <mergeCell ref="B26:C26"/>
    <mergeCell ref="B4:E5"/>
    <mergeCell ref="J18:K18"/>
    <mergeCell ref="B20:C20"/>
    <mergeCell ref="B24:C24"/>
    <mergeCell ref="E20:F20"/>
    <mergeCell ref="E24:F2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Calculator, Lock bore to Cutout</vt:lpstr>
      <vt:lpstr>'Calculator, Lock bore to Cutout'!Print_Area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Roger</cp:lastModifiedBy>
  <cp:lastPrinted>2018-07-07T04:27:22Z</cp:lastPrinted>
  <dcterms:created xsi:type="dcterms:W3CDTF">2018-06-30T23:50:17Z</dcterms:created>
  <dcterms:modified xsi:type="dcterms:W3CDTF">2018-07-07T04:30:51Z</dcterms:modified>
</cp:coreProperties>
</file>